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Приложение №1" sheetId="1" r:id="rId1"/>
    <sheet name="Приложение №2" sheetId="2" r:id="rId2"/>
  </sheets>
  <definedNames/>
  <calcPr fullCalcOnLoad="1" refMode="R1C1"/>
</workbook>
</file>

<file path=xl/sharedStrings.xml><?xml version="1.0" encoding="utf-8"?>
<sst xmlns="http://schemas.openxmlformats.org/spreadsheetml/2006/main" count="165" uniqueCount="90">
  <si>
    <t>Приложение 1</t>
  </si>
  <si>
    <t>№ п/п</t>
  </si>
  <si>
    <t>Год</t>
  </si>
  <si>
    <t>ввода в эксплуатацию</t>
  </si>
  <si>
    <t>всего</t>
  </si>
  <si>
    <t>за счет средств фонда</t>
  </si>
  <si>
    <t>Итого:</t>
  </si>
  <si>
    <t>ВСЕГО МКД с полным перечнем работ по капитальному ремонту: 0</t>
  </si>
  <si>
    <t xml:space="preserve">ВСЕГО объем финансирования капитального ремонта по                                                                                                                                                     </t>
  </si>
  <si>
    <t xml:space="preserve">  предоставление финансовой поддержки в рамках адресной программы муниципального образования </t>
  </si>
  <si>
    <t xml:space="preserve"> Кировское городское поселение муниципального образования Кировский муниципальный район</t>
  </si>
  <si>
    <t>ВСЕГО площадь жилых помещений в МКД, которым планируется предоставление финансовой поддержки:</t>
  </si>
  <si>
    <t>кв.м.</t>
  </si>
  <si>
    <t xml:space="preserve">ВСЕГО МКД по МО, на капитальный ремонт которых планируется предоставление финансовой поддержки:  </t>
  </si>
  <si>
    <t xml:space="preserve">МО:      </t>
  </si>
  <si>
    <t>в том числе за счет средств:</t>
  </si>
  <si>
    <t xml:space="preserve">Фонда: </t>
  </si>
  <si>
    <t xml:space="preserve">долевого финасирования бюджета субъекта Российской  Федерации:                           </t>
  </si>
  <si>
    <t xml:space="preserve">местного бюджета: </t>
  </si>
  <si>
    <t xml:space="preserve">ТСЖ, других кооперативов либо, собственников помещений в МКД: </t>
  </si>
  <si>
    <t>Не прово-дился</t>
  </si>
  <si>
    <t xml:space="preserve">                                 </t>
  </si>
  <si>
    <t>Адрес МКД</t>
  </si>
  <si>
    <t>завершение последнего комплексного капитального ремонта</t>
  </si>
  <si>
    <t>Материал стен</t>
  </si>
  <si>
    <t xml:space="preserve">Количество этажей </t>
  </si>
  <si>
    <t>Количество подъездов</t>
  </si>
  <si>
    <t>общая площадь МКД, всего</t>
  </si>
  <si>
    <t>Площадь помещений МКД:</t>
  </si>
  <si>
    <t>в том числе жилых помещений, находящихся в собсвенности граждан</t>
  </si>
  <si>
    <t>Вид ремонта</t>
  </si>
  <si>
    <t>Стоимость капитального ремонта</t>
  </si>
  <si>
    <t>ВСЕГО:</t>
  </si>
  <si>
    <t xml:space="preserve">в том числе </t>
  </si>
  <si>
    <t>руб.</t>
  </si>
  <si>
    <t>руб./кв.м</t>
  </si>
  <si>
    <t>Плановая дата завершения работ</t>
  </si>
  <si>
    <t>Количество жителей, зарегистрированных в МКД на дату утверждения программы</t>
  </si>
  <si>
    <t>чел.</t>
  </si>
  <si>
    <t>панели</t>
  </si>
  <si>
    <t>кирпич</t>
  </si>
  <si>
    <t>На 2010 год:</t>
  </si>
  <si>
    <t>Фонд</t>
  </si>
  <si>
    <t>СФ</t>
  </si>
  <si>
    <t>МО</t>
  </si>
  <si>
    <t>собственники</t>
  </si>
  <si>
    <t xml:space="preserve">Ремонт внутридомовых инженерных систем, ремонт крыши   </t>
  </si>
  <si>
    <t>Приложение 2</t>
  </si>
  <si>
    <t>Перечень многоквартирных домов в отношении которых планируется</t>
  </si>
  <si>
    <t>руб.,</t>
  </si>
  <si>
    <t xml:space="preserve">руб. </t>
  </si>
  <si>
    <t>Ремонт внутридомовых инженерных систем, ремонт крыши</t>
  </si>
  <si>
    <t xml:space="preserve">  Ленинградской области по проведению капитального ремонта многоквартирных домов, в 2012г. </t>
  </si>
  <si>
    <t>за счет  средств бюджета субъекта Российской Федерации</t>
  </si>
  <si>
    <t>за счет средств местного бюджета</t>
  </si>
  <si>
    <t>за счет средств  ТСЖ, других кооперативов либо собствеников помещений в МКД</t>
  </si>
  <si>
    <t>Удельная стоимость капитального ремонта 1кв.м.общей площади  помещений МКД</t>
  </si>
  <si>
    <t>Предельная стоимость капитального ремонта 1кв.м.общей площади  помещений МКД</t>
  </si>
  <si>
    <t>I</t>
  </si>
  <si>
    <t>II</t>
  </si>
  <si>
    <t>III</t>
  </si>
  <si>
    <t>IV</t>
  </si>
  <si>
    <t xml:space="preserve">ед. </t>
  </si>
  <si>
    <t>Количество  МКД</t>
  </si>
  <si>
    <t>Общая  площадь МКД,                   всего</t>
  </si>
  <si>
    <t>№   п/п</t>
  </si>
  <si>
    <t>Наименование    муниципального  образования</t>
  </si>
  <si>
    <t>1.</t>
  </si>
  <si>
    <t>МО Кировское городское</t>
  </si>
  <si>
    <t>поселение</t>
  </si>
  <si>
    <t>Планируемые показатели выполнения  адресной  программы                                                                                                                            по проведению капитального ремонта многоквартирных  домов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</si>
  <si>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</si>
  <si>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Кировск, ул.Ладожская, д.9</t>
  </si>
  <si>
    <t>г. Кировск, ул. Молодежная, д.6</t>
  </si>
  <si>
    <t>г. Кировск, ул. Молодежная, д.7, корп. 2</t>
  </si>
  <si>
    <t>г. Кировск, ул.Новая, д.13, корп. 1</t>
  </si>
  <si>
    <t>г. Кировск, ул.Новая, д.13, корп. 2</t>
  </si>
  <si>
    <t>г. Кировск, ул.Новая, д.13, корп. 3</t>
  </si>
  <si>
    <t>г. Кировск, ул.Новая, д.16</t>
  </si>
  <si>
    <t>г. Кировск, ул. Победы, д.1</t>
  </si>
  <si>
    <t>г. Кировск, ул. Победы, д.9</t>
  </si>
  <si>
    <t>г. Кировск, ул. Пушкина, д.2</t>
  </si>
  <si>
    <t>г. Кировск, ул. Северная, д.19</t>
  </si>
  <si>
    <t>г.Кировск, пос. Молодцово, д.8</t>
  </si>
  <si>
    <t>09.2012</t>
  </si>
  <si>
    <t>шлакоблоки</t>
  </si>
  <si>
    <t xml:space="preserve">Ремонт внутридомовых инженерных систем, утепление и ремонт фасада  </t>
  </si>
  <si>
    <t>г. Кировск, ул.Советская,    д. 5</t>
  </si>
  <si>
    <t>к решению совета депутатов МО Кировское городское поселение от 22 февраля 2012г.  № 15</t>
  </si>
  <si>
    <t>к решению совета депутатов МО Кировское городское поселение от 22 февраля 2012г. № 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</si>
</sst>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</numFmts>
  <fonts count="1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2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173" fontId="3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center"/>
    </xf>
    <xf numFmtId="173" fontId="0" fillId="0" borderId="0" xfId="0" applyNumberForma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72" fontId="0" fillId="0" borderId="0" xfId="0" applyNumberFormat="1" applyFill="1" applyAlignment="1">
      <alignment vertical="center"/>
    </xf>
    <xf numFmtId="173" fontId="5" fillId="0" borderId="7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172" fontId="0" fillId="0" borderId="3" xfId="0" applyNumberForma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8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 wrapText="1"/>
    </xf>
    <xf numFmtId="173" fontId="0" fillId="0" borderId="2" xfId="0" applyNumberFormat="1" applyFill="1" applyBorder="1" applyAlignment="1">
      <alignment vertical="center"/>
    </xf>
    <xf numFmtId="173" fontId="0" fillId="0" borderId="4" xfId="0" applyNumberFormat="1" applyFill="1" applyBorder="1" applyAlignment="1">
      <alignment vertical="center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7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/>
    </xf>
    <xf numFmtId="172" fontId="0" fillId="0" borderId="2" xfId="0" applyNumberForma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2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173" fontId="0" fillId="0" borderId="0" xfId="0" applyNumberForma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left" vertical="top" wrapText="1"/>
    </xf>
    <xf numFmtId="9" fontId="0" fillId="0" borderId="0" xfId="0" applyNumberForma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73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wrapText="1"/>
    </xf>
    <xf numFmtId="173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6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 readingOrder="1"/>
    </xf>
    <xf numFmtId="0" fontId="0" fillId="0" borderId="13" xfId="0" applyFill="1" applyBorder="1" applyAlignment="1">
      <alignment horizontal="center" vertical="center" textRotation="90" wrapText="1" readingOrder="1"/>
    </xf>
    <xf numFmtId="0" fontId="0" fillId="0" borderId="10" xfId="0" applyFill="1" applyBorder="1" applyAlignment="1">
      <alignment horizontal="center" vertical="center" textRotation="90" wrapText="1" readingOrder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 textRotation="90" wrapText="1" readingOrder="1"/>
    </xf>
    <xf numFmtId="0" fontId="0" fillId="0" borderId="6" xfId="0" applyFill="1" applyBorder="1" applyAlignment="1">
      <alignment horizontal="center" vertical="center" textRotation="90" wrapText="1" readingOrder="1"/>
    </xf>
    <xf numFmtId="0" fontId="0" fillId="0" borderId="5" xfId="0" applyFill="1" applyBorder="1" applyAlignment="1">
      <alignment horizontal="center" vertical="center" textRotation="90" wrapText="1" readingOrder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zoomScale="75" zoomScaleNormal="75" workbookViewId="0" topLeftCell="A4">
      <selection activeCell="U16" sqref="U16"/>
    </sheetView>
  </sheetViews>
  <sheetFormatPr defaultColWidth="9.00390625" defaultRowHeight="12.75"/>
  <cols>
    <col min="1" max="1" width="3.00390625" style="10" customWidth="1"/>
    <col min="2" max="2" width="14.875" style="10" customWidth="1"/>
    <col min="3" max="3" width="5.625" style="10" customWidth="1"/>
    <col min="4" max="4" width="5.00390625" style="10" customWidth="1"/>
    <col min="5" max="5" width="5.25390625" style="10" customWidth="1"/>
    <col min="6" max="6" width="2.75390625" style="10" customWidth="1"/>
    <col min="7" max="7" width="2.875" style="10" customWidth="1"/>
    <col min="8" max="8" width="6.625" style="2" customWidth="1"/>
    <col min="9" max="9" width="7.00390625" style="2" customWidth="1"/>
    <col min="10" max="11" width="6.625" style="2" customWidth="1"/>
    <col min="12" max="12" width="11.875" style="10" customWidth="1"/>
    <col min="13" max="13" width="9.00390625" style="2" customWidth="1"/>
    <col min="14" max="14" width="9.125" style="2" customWidth="1"/>
    <col min="15" max="15" width="9.00390625" style="2" customWidth="1"/>
    <col min="16" max="16" width="8.00390625" style="2" customWidth="1"/>
    <col min="17" max="17" width="9.875" style="2" customWidth="1"/>
    <col min="18" max="19" width="7.75390625" style="2" customWidth="1"/>
    <col min="20" max="20" width="7.625" style="10" customWidth="1"/>
    <col min="21" max="21" width="10.625" style="75" customWidth="1"/>
    <col min="22" max="22" width="12.125" style="51" customWidth="1"/>
    <col min="23" max="23" width="11.875" style="51" customWidth="1"/>
    <col min="24" max="16384" width="9.125" style="2" customWidth="1"/>
  </cols>
  <sheetData>
    <row r="1" spans="16:21" ht="12.75">
      <c r="P1" s="3" t="s">
        <v>0</v>
      </c>
      <c r="Q1" s="3"/>
      <c r="R1" s="3"/>
      <c r="S1" s="3"/>
      <c r="U1" s="73"/>
    </row>
    <row r="2" spans="14:21" ht="53.25" customHeight="1">
      <c r="N2" s="153" t="s">
        <v>88</v>
      </c>
      <c r="O2" s="153"/>
      <c r="P2" s="153"/>
      <c r="Q2" s="153"/>
      <c r="R2" s="153"/>
      <c r="S2" s="153"/>
      <c r="U2" s="73"/>
    </row>
    <row r="3" spans="14:21" ht="12.75">
      <c r="N3" s="4"/>
      <c r="O3" s="4"/>
      <c r="P3" s="4"/>
      <c r="Q3" s="4"/>
      <c r="R3" s="4"/>
      <c r="S3" s="4"/>
      <c r="U3" s="73"/>
    </row>
    <row r="4" spans="1:21" ht="18">
      <c r="A4" s="154" t="s">
        <v>48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U4" s="73"/>
    </row>
    <row r="5" spans="1:21" ht="18">
      <c r="A5" s="154" t="s">
        <v>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U5" s="73"/>
    </row>
    <row r="6" spans="1:21" ht="18">
      <c r="A6" s="154" t="s">
        <v>10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U6" s="73"/>
    </row>
    <row r="7" spans="1:21" ht="18">
      <c r="A7" s="154" t="s">
        <v>52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U7" s="73"/>
    </row>
    <row r="8" spans="1:23" s="31" customFormat="1" ht="15.75">
      <c r="A8" s="152" t="s">
        <v>21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30"/>
      <c r="U8" s="74"/>
      <c r="V8" s="52"/>
      <c r="W8" s="52"/>
    </row>
    <row r="10" spans="1:20" ht="27.75" customHeight="1">
      <c r="A10" s="148" t="s">
        <v>1</v>
      </c>
      <c r="B10" s="149" t="s">
        <v>22</v>
      </c>
      <c r="C10" s="151" t="s">
        <v>2</v>
      </c>
      <c r="D10" s="151"/>
      <c r="E10" s="144" t="s">
        <v>24</v>
      </c>
      <c r="F10" s="144" t="s">
        <v>25</v>
      </c>
      <c r="G10" s="144" t="s">
        <v>26</v>
      </c>
      <c r="H10" s="144" t="s">
        <v>27</v>
      </c>
      <c r="I10" s="148" t="s">
        <v>28</v>
      </c>
      <c r="J10" s="148"/>
      <c r="K10" s="145" t="s">
        <v>37</v>
      </c>
      <c r="L10" s="155" t="s">
        <v>30</v>
      </c>
      <c r="M10" s="170" t="s">
        <v>31</v>
      </c>
      <c r="N10" s="170"/>
      <c r="O10" s="170"/>
      <c r="P10" s="170"/>
      <c r="Q10" s="170"/>
      <c r="R10" s="144" t="s">
        <v>56</v>
      </c>
      <c r="S10" s="144" t="s">
        <v>57</v>
      </c>
      <c r="T10" s="144" t="s">
        <v>36</v>
      </c>
    </row>
    <row r="11" spans="1:20" ht="12.75" customHeight="1">
      <c r="A11" s="148"/>
      <c r="B11" s="149"/>
      <c r="C11" s="144" t="s">
        <v>3</v>
      </c>
      <c r="D11" s="150" t="s">
        <v>23</v>
      </c>
      <c r="E11" s="144"/>
      <c r="F11" s="144"/>
      <c r="G11" s="144"/>
      <c r="H11" s="144"/>
      <c r="I11" s="148"/>
      <c r="J11" s="148"/>
      <c r="K11" s="146"/>
      <c r="L11" s="156"/>
      <c r="M11" s="144" t="s">
        <v>32</v>
      </c>
      <c r="N11" s="151" t="s">
        <v>33</v>
      </c>
      <c r="O11" s="151"/>
      <c r="P11" s="151"/>
      <c r="Q11" s="151"/>
      <c r="R11" s="144"/>
      <c r="S11" s="144"/>
      <c r="T11" s="144"/>
    </row>
    <row r="12" spans="1:20" ht="12.75" customHeight="1">
      <c r="A12" s="148"/>
      <c r="B12" s="149"/>
      <c r="C12" s="144"/>
      <c r="D12" s="150"/>
      <c r="E12" s="144"/>
      <c r="F12" s="144"/>
      <c r="G12" s="144"/>
      <c r="H12" s="144"/>
      <c r="I12" s="144" t="s">
        <v>4</v>
      </c>
      <c r="J12" s="144" t="s">
        <v>29</v>
      </c>
      <c r="K12" s="146"/>
      <c r="L12" s="156"/>
      <c r="M12" s="144"/>
      <c r="N12" s="144" t="s">
        <v>5</v>
      </c>
      <c r="O12" s="144" t="s">
        <v>53</v>
      </c>
      <c r="P12" s="144" t="s">
        <v>54</v>
      </c>
      <c r="Q12" s="144" t="s">
        <v>55</v>
      </c>
      <c r="R12" s="144"/>
      <c r="S12" s="144"/>
      <c r="T12" s="144"/>
    </row>
    <row r="13" spans="1:20" ht="138" customHeight="1">
      <c r="A13" s="148"/>
      <c r="B13" s="149"/>
      <c r="C13" s="144"/>
      <c r="D13" s="150"/>
      <c r="E13" s="144"/>
      <c r="F13" s="144"/>
      <c r="G13" s="144"/>
      <c r="H13" s="144"/>
      <c r="I13" s="144"/>
      <c r="J13" s="144"/>
      <c r="K13" s="147"/>
      <c r="L13" s="157"/>
      <c r="M13" s="144"/>
      <c r="N13" s="144"/>
      <c r="O13" s="144"/>
      <c r="P13" s="144"/>
      <c r="Q13" s="144"/>
      <c r="R13" s="144"/>
      <c r="S13" s="144"/>
      <c r="T13" s="144"/>
    </row>
    <row r="14" spans="1:20" ht="24.75" customHeight="1">
      <c r="A14" s="148"/>
      <c r="B14" s="149"/>
      <c r="C14" s="144"/>
      <c r="D14" s="150"/>
      <c r="E14" s="144"/>
      <c r="F14" s="144"/>
      <c r="G14" s="144"/>
      <c r="H14" s="34" t="s">
        <v>12</v>
      </c>
      <c r="I14" s="34" t="s">
        <v>12</v>
      </c>
      <c r="J14" s="34" t="s">
        <v>12</v>
      </c>
      <c r="K14" s="34" t="s">
        <v>38</v>
      </c>
      <c r="L14" s="33" t="s">
        <v>12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35</v>
      </c>
      <c r="S14" s="34" t="s">
        <v>35</v>
      </c>
      <c r="T14" s="144"/>
    </row>
    <row r="15" spans="1:20" ht="13.5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Q15" s="36">
        <v>17</v>
      </c>
      <c r="R15" s="36">
        <v>18</v>
      </c>
      <c r="S15" s="36">
        <v>19</v>
      </c>
      <c r="T15" s="36">
        <v>20</v>
      </c>
    </row>
    <row r="16" spans="1:23" ht="48.75">
      <c r="A16" s="11">
        <v>1</v>
      </c>
      <c r="B16" s="83" t="s">
        <v>72</v>
      </c>
      <c r="C16" s="86">
        <v>1984</v>
      </c>
      <c r="D16" s="28" t="s">
        <v>20</v>
      </c>
      <c r="E16" s="28" t="s">
        <v>40</v>
      </c>
      <c r="F16" s="85">
        <v>9</v>
      </c>
      <c r="G16" s="86">
        <v>1</v>
      </c>
      <c r="H16" s="78">
        <v>4429.35</v>
      </c>
      <c r="I16" s="136">
        <v>3575.5</v>
      </c>
      <c r="J16" s="67">
        <v>2109.34</v>
      </c>
      <c r="K16" s="87">
        <v>302</v>
      </c>
      <c r="L16" s="20" t="s">
        <v>51</v>
      </c>
      <c r="M16" s="48">
        <v>2722575</v>
      </c>
      <c r="N16" s="48">
        <v>1254345</v>
      </c>
      <c r="O16" s="48">
        <v>461857</v>
      </c>
      <c r="P16" s="48">
        <f>M16*0.1696401</f>
        <v>461857.89525749994</v>
      </c>
      <c r="Q16" s="48">
        <f>M16*20%</f>
        <v>544515</v>
      </c>
      <c r="R16" s="61">
        <f>M16/I16</f>
        <v>761.4529436442456</v>
      </c>
      <c r="S16" s="37">
        <v>13370</v>
      </c>
      <c r="T16" s="69" t="s">
        <v>84</v>
      </c>
      <c r="U16" s="76">
        <f>N16+O16+P16+Q16</f>
        <v>2722574.8952575</v>
      </c>
      <c r="V16" s="72">
        <f>M16-U16</f>
        <v>0.10474249999970198</v>
      </c>
      <c r="W16" s="72">
        <f aca="true" t="shared" si="0" ref="W16:W28">N16+V16</f>
        <v>1254345.1047425</v>
      </c>
    </row>
    <row r="17" spans="1:23" ht="48.75">
      <c r="A17" s="11">
        <v>2</v>
      </c>
      <c r="B17" s="83" t="s">
        <v>73</v>
      </c>
      <c r="C17" s="86">
        <v>1988</v>
      </c>
      <c r="D17" s="28" t="s">
        <v>20</v>
      </c>
      <c r="E17" s="28" t="s">
        <v>40</v>
      </c>
      <c r="F17" s="85">
        <v>5</v>
      </c>
      <c r="G17" s="86">
        <v>4</v>
      </c>
      <c r="H17" s="78">
        <v>3601.3</v>
      </c>
      <c r="I17" s="136">
        <v>2800.7</v>
      </c>
      <c r="J17" s="67">
        <v>2167.8</v>
      </c>
      <c r="K17" s="87">
        <v>178</v>
      </c>
      <c r="L17" s="20" t="s">
        <v>46</v>
      </c>
      <c r="M17" s="48">
        <v>2337193</v>
      </c>
      <c r="N17" s="48">
        <v>1076793</v>
      </c>
      <c r="O17" s="48">
        <f>M17*0.1696398</f>
        <v>396480.9530814</v>
      </c>
      <c r="P17" s="48">
        <f>M17*0.16963978</f>
        <v>396480.90633753996</v>
      </c>
      <c r="Q17" s="48">
        <f>M17*20%</f>
        <v>467438.60000000003</v>
      </c>
      <c r="R17" s="61">
        <f aca="true" t="shared" si="1" ref="R17:R28">M17/I17</f>
        <v>834.5031599243047</v>
      </c>
      <c r="S17" s="56">
        <v>13370</v>
      </c>
      <c r="T17" s="69" t="s">
        <v>84</v>
      </c>
      <c r="U17" s="76">
        <f aca="true" t="shared" si="2" ref="U17:U28">N17+O17+P17+Q17</f>
        <v>2337193.45941894</v>
      </c>
      <c r="V17" s="72">
        <f aca="true" t="shared" si="3" ref="V17:V28">M17-U17</f>
        <v>-0.4594189398922026</v>
      </c>
      <c r="W17" s="72">
        <f t="shared" si="0"/>
        <v>1076792.54058106</v>
      </c>
    </row>
    <row r="18" spans="1:23" ht="58.5">
      <c r="A18" s="11">
        <v>3</v>
      </c>
      <c r="B18" s="83" t="s">
        <v>74</v>
      </c>
      <c r="C18" s="86">
        <v>1994</v>
      </c>
      <c r="D18" s="28" t="s">
        <v>20</v>
      </c>
      <c r="E18" s="28" t="s">
        <v>39</v>
      </c>
      <c r="F18" s="85">
        <v>5</v>
      </c>
      <c r="G18" s="86">
        <v>2</v>
      </c>
      <c r="H18" s="78">
        <v>2820.39</v>
      </c>
      <c r="I18" s="136">
        <v>2237.61</v>
      </c>
      <c r="J18" s="67">
        <v>2156.56</v>
      </c>
      <c r="K18" s="87">
        <v>82</v>
      </c>
      <c r="L18" s="20" t="s">
        <v>86</v>
      </c>
      <c r="M18" s="48">
        <v>1800592</v>
      </c>
      <c r="N18" s="48">
        <f>M18*0.51831</f>
        <v>933264.83952</v>
      </c>
      <c r="O18" s="48">
        <f>M18*0.190845</f>
        <v>343633.98024</v>
      </c>
      <c r="P18" s="48">
        <f>M18*0.190845</f>
        <v>343633.98024</v>
      </c>
      <c r="Q18" s="48">
        <f>M18*10%</f>
        <v>180059.2</v>
      </c>
      <c r="R18" s="62">
        <f t="shared" si="1"/>
        <v>804.694294358713</v>
      </c>
      <c r="S18" s="56">
        <v>13370</v>
      </c>
      <c r="T18" s="69" t="s">
        <v>84</v>
      </c>
      <c r="U18" s="76">
        <f t="shared" si="2"/>
        <v>1800592</v>
      </c>
      <c r="V18" s="72">
        <f t="shared" si="3"/>
        <v>0</v>
      </c>
      <c r="W18" s="72">
        <f t="shared" si="0"/>
        <v>933264.83952</v>
      </c>
    </row>
    <row r="19" spans="1:23" ht="58.5">
      <c r="A19" s="11">
        <v>4</v>
      </c>
      <c r="B19" s="83" t="s">
        <v>75</v>
      </c>
      <c r="C19" s="86">
        <v>1993</v>
      </c>
      <c r="D19" s="28" t="s">
        <v>20</v>
      </c>
      <c r="E19" s="28" t="s">
        <v>39</v>
      </c>
      <c r="F19" s="85">
        <v>9</v>
      </c>
      <c r="G19" s="86">
        <v>1</v>
      </c>
      <c r="H19" s="78">
        <v>2396.86</v>
      </c>
      <c r="I19" s="136">
        <v>2084.56</v>
      </c>
      <c r="J19" s="67">
        <v>1797.15</v>
      </c>
      <c r="K19" s="87">
        <v>95</v>
      </c>
      <c r="L19" s="20" t="s">
        <v>86</v>
      </c>
      <c r="M19" s="48">
        <v>1881326</v>
      </c>
      <c r="N19" s="48">
        <f>M19*0.51831</f>
        <v>975110.0790600001</v>
      </c>
      <c r="O19" s="48">
        <f>M19*0.190845</f>
        <v>359041.66047</v>
      </c>
      <c r="P19" s="48">
        <f>M19*0.190845</f>
        <v>359041.66047</v>
      </c>
      <c r="Q19" s="48">
        <f>M19*10%</f>
        <v>188132.6</v>
      </c>
      <c r="R19" s="61">
        <f t="shared" si="1"/>
        <v>902.5050850059486</v>
      </c>
      <c r="S19" s="56">
        <v>13370</v>
      </c>
      <c r="T19" s="69" t="s">
        <v>84</v>
      </c>
      <c r="U19" s="76">
        <f t="shared" si="2"/>
        <v>1881326.0000000002</v>
      </c>
      <c r="V19" s="72">
        <f t="shared" si="3"/>
        <v>0</v>
      </c>
      <c r="W19" s="72">
        <f t="shared" si="0"/>
        <v>975110.0790600001</v>
      </c>
    </row>
    <row r="20" spans="1:23" ht="58.5">
      <c r="A20" s="11">
        <v>5</v>
      </c>
      <c r="B20" s="83" t="s">
        <v>76</v>
      </c>
      <c r="C20" s="86">
        <v>1992</v>
      </c>
      <c r="D20" s="28" t="s">
        <v>20</v>
      </c>
      <c r="E20" s="28" t="s">
        <v>39</v>
      </c>
      <c r="F20" s="85">
        <v>9</v>
      </c>
      <c r="G20" s="86">
        <v>1</v>
      </c>
      <c r="H20" s="78">
        <v>2419.33</v>
      </c>
      <c r="I20" s="136">
        <v>2107.03</v>
      </c>
      <c r="J20" s="67">
        <v>1785.08</v>
      </c>
      <c r="K20" s="87">
        <v>102</v>
      </c>
      <c r="L20" s="20" t="s">
        <v>86</v>
      </c>
      <c r="M20" s="48">
        <v>1881326</v>
      </c>
      <c r="N20" s="48">
        <f aca="true" t="shared" si="4" ref="N20:N26">M20*0.51831</f>
        <v>975110.0790600001</v>
      </c>
      <c r="O20" s="48">
        <f>M20*0.190845</f>
        <v>359041.66047</v>
      </c>
      <c r="P20" s="48">
        <f>M20*0.190845</f>
        <v>359041.66047</v>
      </c>
      <c r="Q20" s="48">
        <f>M20*10%</f>
        <v>188132.6</v>
      </c>
      <c r="R20" s="61">
        <f t="shared" si="1"/>
        <v>892.8805000403411</v>
      </c>
      <c r="S20" s="37">
        <v>13370</v>
      </c>
      <c r="T20" s="69" t="s">
        <v>84</v>
      </c>
      <c r="U20" s="76">
        <f t="shared" si="2"/>
        <v>1881326.0000000002</v>
      </c>
      <c r="V20" s="72">
        <f t="shared" si="3"/>
        <v>0</v>
      </c>
      <c r="W20" s="72">
        <f t="shared" si="0"/>
        <v>975110.0790600001</v>
      </c>
    </row>
    <row r="21" spans="1:23" ht="58.5">
      <c r="A21" s="11">
        <v>6</v>
      </c>
      <c r="B21" s="83" t="s">
        <v>77</v>
      </c>
      <c r="C21" s="86">
        <v>1995</v>
      </c>
      <c r="D21" s="28" t="s">
        <v>20</v>
      </c>
      <c r="E21" s="28" t="s">
        <v>39</v>
      </c>
      <c r="F21" s="85">
        <v>9</v>
      </c>
      <c r="G21" s="86">
        <v>1</v>
      </c>
      <c r="H21" s="78">
        <v>2402.52</v>
      </c>
      <c r="I21" s="136">
        <v>2090.22</v>
      </c>
      <c r="J21" s="67">
        <v>2090.22</v>
      </c>
      <c r="K21" s="87">
        <v>80</v>
      </c>
      <c r="L21" s="20" t="s">
        <v>86</v>
      </c>
      <c r="M21" s="48">
        <v>1881326</v>
      </c>
      <c r="N21" s="48">
        <f t="shared" si="4"/>
        <v>975110.0790600001</v>
      </c>
      <c r="O21" s="48">
        <f>M21*0.190845</f>
        <v>359041.66047</v>
      </c>
      <c r="P21" s="48">
        <f>M21*0.190845</f>
        <v>359041.66047</v>
      </c>
      <c r="Q21" s="48">
        <f>M21*10%</f>
        <v>188132.6</v>
      </c>
      <c r="R21" s="61">
        <f t="shared" si="1"/>
        <v>900.0612375730785</v>
      </c>
      <c r="S21" s="37">
        <v>13370</v>
      </c>
      <c r="T21" s="69" t="s">
        <v>84</v>
      </c>
      <c r="U21" s="76">
        <f t="shared" si="2"/>
        <v>1881326.0000000002</v>
      </c>
      <c r="V21" s="72">
        <f t="shared" si="3"/>
        <v>0</v>
      </c>
      <c r="W21" s="72">
        <f t="shared" si="0"/>
        <v>975110.0790600001</v>
      </c>
    </row>
    <row r="22" spans="1:23" ht="48.75">
      <c r="A22" s="11">
        <v>7</v>
      </c>
      <c r="B22" s="83" t="s">
        <v>78</v>
      </c>
      <c r="C22" s="86">
        <v>1977</v>
      </c>
      <c r="D22" s="28" t="s">
        <v>20</v>
      </c>
      <c r="E22" s="28" t="s">
        <v>40</v>
      </c>
      <c r="F22" s="85">
        <v>5</v>
      </c>
      <c r="G22" s="86">
        <v>8</v>
      </c>
      <c r="H22" s="78">
        <v>7372.13</v>
      </c>
      <c r="I22" s="136">
        <v>5964.29</v>
      </c>
      <c r="J22" s="67">
        <v>4826.2</v>
      </c>
      <c r="K22" s="87">
        <v>304</v>
      </c>
      <c r="L22" s="20" t="s">
        <v>46</v>
      </c>
      <c r="M22" s="48">
        <v>2741446</v>
      </c>
      <c r="N22" s="48">
        <f t="shared" si="4"/>
        <v>1420918.87626</v>
      </c>
      <c r="O22" s="48">
        <f>M22*0.190845</f>
        <v>523191.26187</v>
      </c>
      <c r="P22" s="48">
        <f>M22*0.190845</f>
        <v>523191.26187</v>
      </c>
      <c r="Q22" s="48">
        <f>M22*10%</f>
        <v>274144.60000000003</v>
      </c>
      <c r="R22" s="61">
        <f t="shared" si="1"/>
        <v>459.6433104359446</v>
      </c>
      <c r="S22" s="56">
        <v>13370</v>
      </c>
      <c r="T22" s="69" t="s">
        <v>84</v>
      </c>
      <c r="U22" s="76">
        <f t="shared" si="2"/>
        <v>2741446</v>
      </c>
      <c r="V22" s="72">
        <f t="shared" si="3"/>
        <v>0</v>
      </c>
      <c r="W22" s="72">
        <f t="shared" si="0"/>
        <v>1420918.87626</v>
      </c>
    </row>
    <row r="23" spans="1:23" ht="47.25" customHeight="1">
      <c r="A23" s="11">
        <v>8</v>
      </c>
      <c r="B23" s="83" t="s">
        <v>79</v>
      </c>
      <c r="C23" s="86">
        <v>1933</v>
      </c>
      <c r="D23" s="28" t="s">
        <v>20</v>
      </c>
      <c r="E23" s="28" t="s">
        <v>85</v>
      </c>
      <c r="F23" s="85">
        <v>4</v>
      </c>
      <c r="G23" s="86">
        <v>6</v>
      </c>
      <c r="H23" s="78">
        <v>4103.84</v>
      </c>
      <c r="I23" s="136">
        <v>3070.92</v>
      </c>
      <c r="J23" s="67">
        <v>2487.34</v>
      </c>
      <c r="K23" s="87">
        <v>168</v>
      </c>
      <c r="L23" s="20" t="s">
        <v>46</v>
      </c>
      <c r="M23" s="48">
        <v>3326554</v>
      </c>
      <c r="N23" s="48">
        <v>1532609</v>
      </c>
      <c r="O23" s="48">
        <f>M23*0.1696401</f>
        <v>564316.9532154</v>
      </c>
      <c r="P23" s="48">
        <f>M23*0.1696401</f>
        <v>564316.9532154</v>
      </c>
      <c r="Q23" s="48">
        <f>M23*20%</f>
        <v>665310.8</v>
      </c>
      <c r="R23" s="61">
        <f t="shared" si="1"/>
        <v>1083.2434579865317</v>
      </c>
      <c r="S23" s="56">
        <v>13370</v>
      </c>
      <c r="T23" s="69" t="s">
        <v>84</v>
      </c>
      <c r="U23" s="79">
        <f t="shared" si="2"/>
        <v>3326553.7064308003</v>
      </c>
      <c r="V23" s="72">
        <f t="shared" si="3"/>
        <v>0.2935691997408867</v>
      </c>
      <c r="W23" s="72">
        <f t="shared" si="0"/>
        <v>1532609.2935691997</v>
      </c>
    </row>
    <row r="24" spans="1:23" ht="45" customHeight="1">
      <c r="A24" s="11">
        <v>9</v>
      </c>
      <c r="B24" s="83" t="s">
        <v>80</v>
      </c>
      <c r="C24" s="86">
        <v>1933</v>
      </c>
      <c r="D24" s="28" t="s">
        <v>20</v>
      </c>
      <c r="E24" s="28" t="s">
        <v>85</v>
      </c>
      <c r="F24" s="85">
        <v>4</v>
      </c>
      <c r="G24" s="86">
        <v>7</v>
      </c>
      <c r="H24" s="78">
        <v>4494.02</v>
      </c>
      <c r="I24" s="136">
        <v>3448.83</v>
      </c>
      <c r="J24" s="67">
        <v>2944.95</v>
      </c>
      <c r="K24" s="87">
        <v>145</v>
      </c>
      <c r="L24" s="20" t="s">
        <v>46</v>
      </c>
      <c r="M24" s="48">
        <v>3268139</v>
      </c>
      <c r="N24" s="48">
        <v>1693907</v>
      </c>
      <c r="O24" s="48">
        <v>575104</v>
      </c>
      <c r="P24" s="48">
        <v>672314</v>
      </c>
      <c r="Q24" s="48">
        <f>M24*10%</f>
        <v>326813.9</v>
      </c>
      <c r="R24" s="61">
        <f t="shared" si="1"/>
        <v>947.6080293896771</v>
      </c>
      <c r="S24" s="56">
        <v>13370</v>
      </c>
      <c r="T24" s="69" t="s">
        <v>84</v>
      </c>
      <c r="U24" s="76">
        <f t="shared" si="2"/>
        <v>3268138.9</v>
      </c>
      <c r="V24" s="72">
        <f t="shared" si="3"/>
        <v>0.10000000009313226</v>
      </c>
      <c r="W24" s="72">
        <f t="shared" si="0"/>
        <v>1693907.1</v>
      </c>
    </row>
    <row r="25" spans="1:23" ht="48.75">
      <c r="A25" s="11">
        <v>10</v>
      </c>
      <c r="B25" s="83" t="s">
        <v>81</v>
      </c>
      <c r="C25" s="86">
        <v>1964</v>
      </c>
      <c r="D25" s="28" t="s">
        <v>20</v>
      </c>
      <c r="E25" s="28" t="s">
        <v>40</v>
      </c>
      <c r="F25" s="85">
        <v>4</v>
      </c>
      <c r="G25" s="86">
        <v>3</v>
      </c>
      <c r="H25" s="78">
        <v>2549.07</v>
      </c>
      <c r="I25" s="136">
        <v>1856.67</v>
      </c>
      <c r="J25" s="67">
        <v>1640.81</v>
      </c>
      <c r="K25" s="87">
        <v>82</v>
      </c>
      <c r="L25" s="20" t="s">
        <v>46</v>
      </c>
      <c r="M25" s="48">
        <v>2969499</v>
      </c>
      <c r="N25" s="48">
        <f>M25*0.506792</f>
        <v>1504918.337208</v>
      </c>
      <c r="O25" s="48">
        <f>M25*0.186604</f>
        <v>554120.3913959999</v>
      </c>
      <c r="P25" s="48">
        <f>M25*0.186604</f>
        <v>554120.3913959999</v>
      </c>
      <c r="Q25" s="48">
        <f>M25*12%</f>
        <v>356339.88</v>
      </c>
      <c r="R25" s="61">
        <f t="shared" si="1"/>
        <v>1599.368223755433</v>
      </c>
      <c r="S25" s="56">
        <v>13370</v>
      </c>
      <c r="T25" s="69" t="s">
        <v>84</v>
      </c>
      <c r="U25" s="76">
        <f t="shared" si="2"/>
        <v>2969499</v>
      </c>
      <c r="V25" s="72">
        <f t="shared" si="3"/>
        <v>0</v>
      </c>
      <c r="W25" s="72">
        <f t="shared" si="0"/>
        <v>1504918.337208</v>
      </c>
    </row>
    <row r="26" spans="1:23" ht="58.5">
      <c r="A26" s="11">
        <v>11</v>
      </c>
      <c r="B26" s="83" t="s">
        <v>82</v>
      </c>
      <c r="C26" s="86">
        <v>1987</v>
      </c>
      <c r="D26" s="28" t="s">
        <v>20</v>
      </c>
      <c r="E26" s="28" t="s">
        <v>39</v>
      </c>
      <c r="F26" s="85">
        <v>5</v>
      </c>
      <c r="G26" s="86">
        <v>4</v>
      </c>
      <c r="H26" s="78">
        <v>3863</v>
      </c>
      <c r="I26" s="136">
        <v>3038</v>
      </c>
      <c r="J26" s="67">
        <v>2410.12</v>
      </c>
      <c r="K26" s="87">
        <v>163</v>
      </c>
      <c r="L26" s="20" t="s">
        <v>86</v>
      </c>
      <c r="M26" s="48">
        <v>2730610</v>
      </c>
      <c r="N26" s="48">
        <f t="shared" si="4"/>
        <v>1415302.4691</v>
      </c>
      <c r="O26" s="48">
        <f>M26*0.190845</f>
        <v>521123.26544999995</v>
      </c>
      <c r="P26" s="48">
        <f>M26*0.190845</f>
        <v>521123.26544999995</v>
      </c>
      <c r="Q26" s="48">
        <f>M26*10%</f>
        <v>273061</v>
      </c>
      <c r="R26" s="61">
        <f t="shared" si="1"/>
        <v>898.8183015141541</v>
      </c>
      <c r="S26" s="56">
        <v>13370</v>
      </c>
      <c r="T26" s="69" t="s">
        <v>84</v>
      </c>
      <c r="U26" s="76">
        <f t="shared" si="2"/>
        <v>2730610</v>
      </c>
      <c r="V26" s="72">
        <f t="shared" si="3"/>
        <v>0</v>
      </c>
      <c r="W26" s="72">
        <f t="shared" si="0"/>
        <v>1415302.4691</v>
      </c>
    </row>
    <row r="27" spans="1:23" ht="48.75">
      <c r="A27" s="11">
        <v>12</v>
      </c>
      <c r="B27" s="83" t="s">
        <v>87</v>
      </c>
      <c r="C27" s="86">
        <v>1965</v>
      </c>
      <c r="D27" s="28" t="s">
        <v>20</v>
      </c>
      <c r="E27" s="28" t="s">
        <v>40</v>
      </c>
      <c r="F27" s="85">
        <v>4</v>
      </c>
      <c r="G27" s="86">
        <v>3</v>
      </c>
      <c r="H27" s="78">
        <v>2680.8</v>
      </c>
      <c r="I27" s="136">
        <v>1995.54</v>
      </c>
      <c r="J27" s="67">
        <v>1595.83</v>
      </c>
      <c r="K27" s="87">
        <v>101</v>
      </c>
      <c r="L27" s="20" t="s">
        <v>51</v>
      </c>
      <c r="M27" s="48">
        <v>2864319</v>
      </c>
      <c r="N27" s="48">
        <f>M27*0.506792</f>
        <v>1451613.954648</v>
      </c>
      <c r="O27" s="48">
        <f>M27*0.186604</f>
        <v>534493.382676</v>
      </c>
      <c r="P27" s="48">
        <f>M27*0.186604</f>
        <v>534493.382676</v>
      </c>
      <c r="Q27" s="48">
        <f>M27*12%</f>
        <v>343718.27999999997</v>
      </c>
      <c r="R27" s="62">
        <f t="shared" si="1"/>
        <v>1435.3603535885024</v>
      </c>
      <c r="S27" s="56">
        <v>13370</v>
      </c>
      <c r="T27" s="69" t="s">
        <v>84</v>
      </c>
      <c r="U27" s="79">
        <f t="shared" si="2"/>
        <v>2864318.9999999995</v>
      </c>
      <c r="V27" s="72">
        <f t="shared" si="3"/>
        <v>0</v>
      </c>
      <c r="W27" s="72">
        <f t="shared" si="0"/>
        <v>1451613.954648</v>
      </c>
    </row>
    <row r="28" spans="1:23" ht="52.5" customHeight="1">
      <c r="A28" s="11">
        <v>13</v>
      </c>
      <c r="B28" s="83" t="s">
        <v>83</v>
      </c>
      <c r="C28" s="86">
        <v>1987</v>
      </c>
      <c r="D28" s="28" t="s">
        <v>20</v>
      </c>
      <c r="E28" s="28" t="s">
        <v>39</v>
      </c>
      <c r="F28" s="85">
        <v>3</v>
      </c>
      <c r="G28" s="86">
        <v>3</v>
      </c>
      <c r="H28" s="78">
        <v>1979.15</v>
      </c>
      <c r="I28" s="136">
        <v>1373.99</v>
      </c>
      <c r="J28" s="67">
        <v>1163.92</v>
      </c>
      <c r="K28" s="87">
        <v>89</v>
      </c>
      <c r="L28" s="20" t="s">
        <v>51</v>
      </c>
      <c r="M28" s="48">
        <v>1300131</v>
      </c>
      <c r="N28" s="48">
        <v>598997</v>
      </c>
      <c r="O28" s="48">
        <f>M28*0.1696398</f>
        <v>220553.9628138</v>
      </c>
      <c r="P28" s="48">
        <f>M28*0.16963978</f>
        <v>220553.93681118</v>
      </c>
      <c r="Q28" s="48">
        <f>M28*20%</f>
        <v>260026.2</v>
      </c>
      <c r="R28" s="61">
        <f t="shared" si="1"/>
        <v>946.244878055881</v>
      </c>
      <c r="S28" s="56">
        <v>13370</v>
      </c>
      <c r="T28" s="69" t="s">
        <v>84</v>
      </c>
      <c r="U28" s="76">
        <f t="shared" si="2"/>
        <v>1300131.09962498</v>
      </c>
      <c r="V28" s="72">
        <f t="shared" si="3"/>
        <v>-0.09962498000822961</v>
      </c>
      <c r="W28" s="72">
        <f t="shared" si="0"/>
        <v>598996.90037502</v>
      </c>
    </row>
    <row r="29" spans="1:23" ht="12.75">
      <c r="A29" s="12"/>
      <c r="B29" s="25" t="s">
        <v>6</v>
      </c>
      <c r="C29" s="15"/>
      <c r="D29" s="15"/>
      <c r="E29" s="15"/>
      <c r="F29" s="15"/>
      <c r="G29" s="15"/>
      <c r="H29" s="68">
        <f>SUM(H16:H28)</f>
        <v>45111.76000000001</v>
      </c>
      <c r="I29" s="68">
        <f>SUM(I16:I28)</f>
        <v>35643.86</v>
      </c>
      <c r="J29" s="68">
        <f>SUM(J16:J28)</f>
        <v>29175.32</v>
      </c>
      <c r="K29" s="49">
        <f>SUM(K16:K28)</f>
        <v>1891</v>
      </c>
      <c r="L29" s="23"/>
      <c r="M29" s="49">
        <f>SUM(M16:M28)</f>
        <v>31705036</v>
      </c>
      <c r="N29" s="49">
        <f>SUM(N16:N28)</f>
        <v>15807999.713916002</v>
      </c>
      <c r="O29" s="49">
        <f>SUM(O16:O28)</f>
        <v>5772000.1321526</v>
      </c>
      <c r="P29" s="49">
        <f>SUM(P16:P28)</f>
        <v>5869210.954663619</v>
      </c>
      <c r="Q29" s="63">
        <f>SUM(Q16:Q28)</f>
        <v>4255825.26</v>
      </c>
      <c r="R29" s="27"/>
      <c r="S29" s="1"/>
      <c r="T29" s="84"/>
      <c r="U29" s="77">
        <f>SUM(U16:U28)</f>
        <v>31705036.06073222</v>
      </c>
      <c r="W29" s="72">
        <f>SUM(W16:W28)</f>
        <v>15807999.653183779</v>
      </c>
    </row>
    <row r="30" spans="1:20" ht="12.75">
      <c r="A30" s="158" t="s">
        <v>13</v>
      </c>
      <c r="B30" s="159"/>
      <c r="C30" s="159"/>
      <c r="D30" s="159"/>
      <c r="E30" s="159"/>
      <c r="F30" s="159"/>
      <c r="G30" s="160"/>
      <c r="H30" s="158" t="s">
        <v>11</v>
      </c>
      <c r="I30" s="159"/>
      <c r="J30" s="160"/>
      <c r="K30" s="32"/>
      <c r="L30" s="164" t="s">
        <v>7</v>
      </c>
      <c r="M30" s="158" t="s">
        <v>8</v>
      </c>
      <c r="N30" s="159"/>
      <c r="O30" s="159"/>
      <c r="P30" s="159"/>
      <c r="Q30" s="159"/>
      <c r="R30" s="159"/>
      <c r="S30" s="159"/>
      <c r="T30" s="41"/>
    </row>
    <row r="31" spans="1:20" ht="12.75">
      <c r="A31" s="161"/>
      <c r="B31" s="162"/>
      <c r="C31" s="162"/>
      <c r="D31" s="162"/>
      <c r="E31" s="162"/>
      <c r="F31" s="162"/>
      <c r="G31" s="163"/>
      <c r="H31" s="161"/>
      <c r="I31" s="162"/>
      <c r="J31" s="163"/>
      <c r="K31" s="35"/>
      <c r="L31" s="165"/>
      <c r="M31" s="21" t="s">
        <v>14</v>
      </c>
      <c r="N31" s="64">
        <f>M29</f>
        <v>31705036</v>
      </c>
      <c r="O31" s="22" t="s">
        <v>49</v>
      </c>
      <c r="P31" s="167" t="s">
        <v>15</v>
      </c>
      <c r="Q31" s="167"/>
      <c r="R31" s="167"/>
      <c r="S31" s="167"/>
      <c r="T31" s="41"/>
    </row>
    <row r="32" spans="1:20" ht="12.75">
      <c r="A32" s="161"/>
      <c r="B32" s="162"/>
      <c r="C32" s="162"/>
      <c r="D32" s="162"/>
      <c r="E32" s="162"/>
      <c r="F32" s="162"/>
      <c r="G32" s="163"/>
      <c r="H32" s="161"/>
      <c r="I32" s="162"/>
      <c r="J32" s="163"/>
      <c r="K32" s="35"/>
      <c r="L32" s="165"/>
      <c r="M32" s="21" t="s">
        <v>16</v>
      </c>
      <c r="N32" s="64">
        <f>N29</f>
        <v>15807999.713916002</v>
      </c>
      <c r="O32" s="22" t="s">
        <v>50</v>
      </c>
      <c r="P32" s="22"/>
      <c r="Q32" s="22"/>
      <c r="R32" s="22"/>
      <c r="S32" s="22"/>
      <c r="T32" s="41"/>
    </row>
    <row r="33" spans="1:20" ht="26.25" customHeight="1">
      <c r="A33" s="137">
        <v>13</v>
      </c>
      <c r="B33" s="138"/>
      <c r="C33" s="138"/>
      <c r="D33" s="138"/>
      <c r="E33" s="138"/>
      <c r="F33" s="138"/>
      <c r="G33" s="139"/>
      <c r="H33" s="161"/>
      <c r="I33" s="162"/>
      <c r="J33" s="163"/>
      <c r="K33" s="35"/>
      <c r="L33" s="165"/>
      <c r="M33" s="161" t="s">
        <v>17</v>
      </c>
      <c r="N33" s="162"/>
      <c r="O33" s="162"/>
      <c r="P33" s="162"/>
      <c r="Q33" s="65">
        <f>O29</f>
        <v>5772000.1321526</v>
      </c>
      <c r="R33" s="168" t="s">
        <v>50</v>
      </c>
      <c r="S33" s="168"/>
      <c r="T33" s="41"/>
    </row>
    <row r="34" spans="1:20" ht="12.75">
      <c r="A34" s="18"/>
      <c r="B34" s="13"/>
      <c r="C34" s="13"/>
      <c r="D34" s="13"/>
      <c r="E34" s="13"/>
      <c r="F34" s="13"/>
      <c r="G34" s="16"/>
      <c r="H34" s="142">
        <f>I29</f>
        <v>35643.86</v>
      </c>
      <c r="I34" s="143"/>
      <c r="J34" s="50" t="s">
        <v>12</v>
      </c>
      <c r="K34" s="5"/>
      <c r="L34" s="165"/>
      <c r="M34" s="21" t="s">
        <v>18</v>
      </c>
      <c r="N34" s="22"/>
      <c r="O34" s="64"/>
      <c r="P34" s="22"/>
      <c r="Q34" s="82">
        <f>P29</f>
        <v>5869210.954663619</v>
      </c>
      <c r="R34" s="22" t="s">
        <v>34</v>
      </c>
      <c r="T34" s="41"/>
    </row>
    <row r="35" spans="1:20" ht="27" customHeight="1">
      <c r="A35" s="19"/>
      <c r="B35" s="29"/>
      <c r="C35" s="14"/>
      <c r="D35" s="14"/>
      <c r="E35" s="14"/>
      <c r="F35" s="14"/>
      <c r="G35" s="17"/>
      <c r="H35" s="8"/>
      <c r="I35" s="6"/>
      <c r="J35" s="7"/>
      <c r="K35" s="7"/>
      <c r="L35" s="166"/>
      <c r="M35" s="140" t="s">
        <v>19</v>
      </c>
      <c r="N35" s="141"/>
      <c r="O35" s="141"/>
      <c r="P35" s="141"/>
      <c r="Q35" s="66">
        <f>Q29</f>
        <v>4255825.26</v>
      </c>
      <c r="R35" s="169" t="s">
        <v>34</v>
      </c>
      <c r="S35" s="169"/>
      <c r="T35" s="42"/>
    </row>
    <row r="36" spans="1:20" ht="27" customHeight="1">
      <c r="A36" s="13"/>
      <c r="B36" s="53"/>
      <c r="C36" s="13"/>
      <c r="D36" s="13"/>
      <c r="E36" s="13"/>
      <c r="F36" s="13"/>
      <c r="G36" s="13"/>
      <c r="H36" s="54"/>
      <c r="I36" s="54"/>
      <c r="J36" s="54"/>
      <c r="K36" s="54"/>
      <c r="L36" s="40"/>
      <c r="M36" s="40"/>
      <c r="N36" s="40"/>
      <c r="O36" s="40"/>
      <c r="P36" s="40"/>
      <c r="Q36" s="65"/>
      <c r="R36" s="47"/>
      <c r="S36" s="47"/>
      <c r="T36" s="55"/>
    </row>
    <row r="37" spans="1:20" ht="27" customHeight="1">
      <c r="A37" s="13"/>
      <c r="B37" s="53"/>
      <c r="C37" s="13"/>
      <c r="D37" s="13"/>
      <c r="E37" s="13"/>
      <c r="F37" s="13"/>
      <c r="G37" s="13"/>
      <c r="H37" s="54"/>
      <c r="I37" s="54"/>
      <c r="J37" s="54"/>
      <c r="K37" s="54"/>
      <c r="L37" s="40"/>
      <c r="M37" s="40"/>
      <c r="N37" s="40"/>
      <c r="O37" s="40"/>
      <c r="P37" s="40"/>
      <c r="Q37" s="65"/>
      <c r="R37" s="47"/>
      <c r="S37" s="47"/>
      <c r="T37" s="55"/>
    </row>
    <row r="38" spans="1:20" ht="27" customHeight="1">
      <c r="A38" s="13"/>
      <c r="B38" s="53"/>
      <c r="C38" s="13"/>
      <c r="D38" s="13"/>
      <c r="E38" s="13"/>
      <c r="F38" s="13"/>
      <c r="G38" s="13"/>
      <c r="H38" s="54"/>
      <c r="I38" s="54"/>
      <c r="J38" s="54"/>
      <c r="K38" s="54"/>
      <c r="L38" s="40"/>
      <c r="M38" s="40"/>
      <c r="N38" s="40"/>
      <c r="O38" s="40"/>
      <c r="P38" s="40"/>
      <c r="Q38" s="65"/>
      <c r="R38" s="47"/>
      <c r="S38" s="47"/>
      <c r="T38" s="55"/>
    </row>
    <row r="39" spans="1:20" ht="27" customHeight="1">
      <c r="A39" s="13"/>
      <c r="B39" s="53"/>
      <c r="C39" s="13"/>
      <c r="D39" s="13"/>
      <c r="E39" s="13"/>
      <c r="F39" s="13"/>
      <c r="G39" s="13"/>
      <c r="H39" s="54"/>
      <c r="I39" s="54"/>
      <c r="J39" s="54"/>
      <c r="K39" s="54"/>
      <c r="L39" s="40"/>
      <c r="M39" s="40"/>
      <c r="N39" s="40"/>
      <c r="O39" s="40"/>
      <c r="P39" s="40"/>
      <c r="Q39" s="65"/>
      <c r="R39" s="47"/>
      <c r="S39" s="47"/>
      <c r="T39" s="55"/>
    </row>
    <row r="40" spans="1:20" ht="27" customHeight="1">
      <c r="A40" s="13"/>
      <c r="B40" s="53"/>
      <c r="C40" s="13"/>
      <c r="D40" s="13"/>
      <c r="E40" s="13"/>
      <c r="F40" s="13"/>
      <c r="G40" s="13"/>
      <c r="H40" s="54"/>
      <c r="I40" s="54"/>
      <c r="J40" s="54"/>
      <c r="K40" s="54"/>
      <c r="L40" s="40"/>
      <c r="M40" s="40"/>
      <c r="N40" s="40"/>
      <c r="O40" s="40"/>
      <c r="P40" s="40"/>
      <c r="Q40" s="65"/>
      <c r="R40" s="47"/>
      <c r="S40" s="47"/>
      <c r="T40" s="55"/>
    </row>
    <row r="41" spans="1:20" ht="27" customHeight="1">
      <c r="A41" s="13"/>
      <c r="B41" s="53"/>
      <c r="C41" s="13"/>
      <c r="D41" s="13"/>
      <c r="E41" s="13"/>
      <c r="F41" s="13"/>
      <c r="G41" s="13"/>
      <c r="H41" s="54"/>
      <c r="I41" s="54"/>
      <c r="J41" s="54"/>
      <c r="K41" s="54"/>
      <c r="L41" s="40"/>
      <c r="M41" s="40"/>
      <c r="N41" s="40"/>
      <c r="O41" s="40"/>
      <c r="P41" s="40"/>
      <c r="Q41" s="65"/>
      <c r="R41" s="47"/>
      <c r="S41" s="47"/>
      <c r="T41" s="55"/>
    </row>
    <row r="42" spans="1:20" ht="27" customHeight="1">
      <c r="A42" s="13"/>
      <c r="B42" s="53"/>
      <c r="C42" s="13"/>
      <c r="D42" s="13"/>
      <c r="E42" s="13"/>
      <c r="F42" s="13"/>
      <c r="G42" s="13"/>
      <c r="H42" s="54"/>
      <c r="I42" s="54"/>
      <c r="J42" s="54"/>
      <c r="K42" s="54"/>
      <c r="L42" s="40"/>
      <c r="M42" s="171"/>
      <c r="N42" s="138"/>
      <c r="O42" s="40"/>
      <c r="P42" s="40"/>
      <c r="Q42" s="46"/>
      <c r="R42" s="47"/>
      <c r="S42" s="47"/>
      <c r="T42" s="55"/>
    </row>
    <row r="43" spans="1:20" ht="27" customHeight="1">
      <c r="A43" s="13"/>
      <c r="B43" s="53"/>
      <c r="C43" s="13"/>
      <c r="D43" s="13"/>
      <c r="E43" s="13"/>
      <c r="F43" s="13"/>
      <c r="G43" s="13"/>
      <c r="H43" s="54"/>
      <c r="I43" s="54"/>
      <c r="J43" s="54"/>
      <c r="K43" s="54"/>
      <c r="L43" s="80"/>
      <c r="M43" s="81"/>
      <c r="N43" s="40"/>
      <c r="O43" s="40"/>
      <c r="P43" s="40"/>
      <c r="Q43" s="46"/>
      <c r="R43" s="47"/>
      <c r="S43" s="47"/>
      <c r="T43" s="55"/>
    </row>
    <row r="44" spans="1:20" ht="27" customHeight="1">
      <c r="A44" s="13"/>
      <c r="B44" s="53"/>
      <c r="C44" s="13"/>
      <c r="D44" s="13"/>
      <c r="E44" s="13"/>
      <c r="F44" s="13"/>
      <c r="G44" s="13"/>
      <c r="H44" s="54"/>
      <c r="I44" s="54"/>
      <c r="J44" s="54"/>
      <c r="K44" s="54"/>
      <c r="L44" s="80"/>
      <c r="M44" s="40"/>
      <c r="N44" s="40"/>
      <c r="O44" s="40"/>
      <c r="P44" s="40"/>
      <c r="Q44" s="46"/>
      <c r="R44" s="47"/>
      <c r="S44" s="47"/>
      <c r="T44" s="55"/>
    </row>
    <row r="45" spans="1:20" ht="27" customHeight="1">
      <c r="A45" s="13"/>
      <c r="B45" s="53"/>
      <c r="C45" s="13"/>
      <c r="D45" s="13"/>
      <c r="E45" s="13"/>
      <c r="F45" s="13"/>
      <c r="G45" s="13"/>
      <c r="H45" s="54"/>
      <c r="I45" s="54"/>
      <c r="J45" s="54"/>
      <c r="K45" s="54"/>
      <c r="L45" s="80"/>
      <c r="M45" s="81"/>
      <c r="N45" s="40"/>
      <c r="O45" s="40"/>
      <c r="P45" s="40"/>
      <c r="Q45" s="46"/>
      <c r="R45" s="47"/>
      <c r="S45" s="47"/>
      <c r="T45" s="55"/>
    </row>
    <row r="46" spans="1:20" ht="27" customHeight="1">
      <c r="A46" s="13"/>
      <c r="B46" s="53"/>
      <c r="C46" s="13"/>
      <c r="D46" s="13"/>
      <c r="E46" s="13"/>
      <c r="F46" s="13"/>
      <c r="G46" s="13"/>
      <c r="H46" s="54"/>
      <c r="I46" s="54"/>
      <c r="J46" s="54"/>
      <c r="K46" s="54"/>
      <c r="L46" s="40"/>
      <c r="M46" s="138"/>
      <c r="N46" s="138"/>
      <c r="O46" s="40"/>
      <c r="P46" s="40"/>
      <c r="Q46" s="46"/>
      <c r="R46" s="47"/>
      <c r="S46" s="47"/>
      <c r="T46" s="55"/>
    </row>
    <row r="47" spans="1:20" ht="27" customHeight="1">
      <c r="A47" s="13"/>
      <c r="B47" s="53"/>
      <c r="C47" s="13"/>
      <c r="D47" s="13"/>
      <c r="E47" s="13"/>
      <c r="F47" s="13"/>
      <c r="G47" s="13"/>
      <c r="H47" s="54"/>
      <c r="I47" s="54"/>
      <c r="J47" s="54"/>
      <c r="K47" s="54"/>
      <c r="L47" s="40"/>
      <c r="M47" s="138"/>
      <c r="N47" s="138"/>
      <c r="O47" s="40"/>
      <c r="P47" s="40"/>
      <c r="Q47" s="46"/>
      <c r="R47" s="47"/>
      <c r="S47" s="47"/>
      <c r="T47" s="55"/>
    </row>
    <row r="48" spans="1:20" ht="27" customHeight="1">
      <c r="A48" s="13"/>
      <c r="B48" s="53"/>
      <c r="C48" s="13"/>
      <c r="D48" s="13"/>
      <c r="E48" s="13"/>
      <c r="F48" s="13"/>
      <c r="G48" s="13"/>
      <c r="H48" s="54"/>
      <c r="I48" s="54"/>
      <c r="J48" s="54"/>
      <c r="K48" s="54"/>
      <c r="L48" s="40"/>
      <c r="M48" s="40"/>
      <c r="N48" s="40"/>
      <c r="O48" s="40"/>
      <c r="P48" s="40"/>
      <c r="Q48" s="46"/>
      <c r="R48" s="47"/>
      <c r="S48" s="47"/>
      <c r="T48" s="55"/>
    </row>
    <row r="49" spans="1:20" ht="27" customHeight="1">
      <c r="A49" s="13"/>
      <c r="B49" s="53"/>
      <c r="C49" s="13"/>
      <c r="D49" s="13"/>
      <c r="E49" s="13"/>
      <c r="F49" s="13"/>
      <c r="G49" s="13"/>
      <c r="H49" s="54"/>
      <c r="I49" s="54"/>
      <c r="J49" s="54"/>
      <c r="K49" s="54"/>
      <c r="L49" s="40"/>
      <c r="M49" s="40"/>
      <c r="N49" s="40"/>
      <c r="O49" s="40"/>
      <c r="P49" s="40"/>
      <c r="Q49" s="46"/>
      <c r="R49" s="47"/>
      <c r="S49" s="47"/>
      <c r="T49" s="55"/>
    </row>
    <row r="50" spans="1:20" ht="27" customHeight="1">
      <c r="A50" s="13"/>
      <c r="B50" s="53"/>
      <c r="C50" s="13"/>
      <c r="D50" s="13"/>
      <c r="E50" s="13"/>
      <c r="F50" s="13"/>
      <c r="G50" s="13"/>
      <c r="H50" s="54"/>
      <c r="I50" s="54"/>
      <c r="J50" s="54"/>
      <c r="K50" s="54"/>
      <c r="L50" s="40"/>
      <c r="M50" s="40"/>
      <c r="N50" s="40"/>
      <c r="O50" s="40"/>
      <c r="P50" s="40"/>
      <c r="Q50" s="46"/>
      <c r="R50" s="47"/>
      <c r="S50" s="47"/>
      <c r="T50" s="55"/>
    </row>
    <row r="51" spans="1:20" ht="27" customHeight="1">
      <c r="A51" s="13"/>
      <c r="B51" s="53"/>
      <c r="C51" s="13"/>
      <c r="D51" s="13"/>
      <c r="E51" s="13"/>
      <c r="F51" s="13"/>
      <c r="G51" s="13"/>
      <c r="H51" s="54"/>
      <c r="I51" s="54"/>
      <c r="J51" s="54"/>
      <c r="K51" s="54"/>
      <c r="L51" s="40"/>
      <c r="M51" s="40"/>
      <c r="N51" s="40"/>
      <c r="O51" s="40"/>
      <c r="P51" s="40"/>
      <c r="Q51" s="46"/>
      <c r="R51" s="47"/>
      <c r="S51" s="47"/>
      <c r="T51" s="55"/>
    </row>
    <row r="52" spans="1:20" ht="27" customHeight="1">
      <c r="A52" s="13"/>
      <c r="B52" s="53"/>
      <c r="C52" s="13"/>
      <c r="D52" s="13"/>
      <c r="E52" s="13"/>
      <c r="F52" s="13"/>
      <c r="G52" s="13"/>
      <c r="H52" s="54"/>
      <c r="I52" s="54"/>
      <c r="J52" s="54" t="s">
        <v>71</v>
      </c>
      <c r="K52" s="54"/>
      <c r="L52" s="40"/>
      <c r="M52" s="70">
        <f>L60-M29</f>
        <v>-31668591.789473683</v>
      </c>
      <c r="N52" s="70">
        <f>L56-N29</f>
        <v>-15777127.713916002</v>
      </c>
      <c r="O52" s="70">
        <f>L57-O29</f>
        <v>-5770125.1321526</v>
      </c>
      <c r="P52" s="70">
        <f>L58-P29</f>
        <v>-5867335.954663619</v>
      </c>
      <c r="Q52" s="46"/>
      <c r="R52" s="47"/>
      <c r="S52" s="47"/>
      <c r="T52" s="55"/>
    </row>
    <row r="53" spans="2:16" ht="12.75">
      <c r="B53" s="26"/>
      <c r="M53" s="71"/>
      <c r="N53" s="71"/>
      <c r="O53" s="71"/>
      <c r="P53" s="71"/>
    </row>
    <row r="54" spans="2:18" ht="12.75">
      <c r="B54" s="26"/>
      <c r="L54" s="24"/>
      <c r="M54" s="71"/>
      <c r="N54" s="71">
        <f>M29-L60</f>
        <v>31668591.789473683</v>
      </c>
      <c r="O54" s="71"/>
      <c r="P54" s="71"/>
      <c r="Q54" s="9"/>
      <c r="R54" s="9"/>
    </row>
    <row r="55" spans="11:14" ht="12.75">
      <c r="K55"/>
      <c r="L55" t="s">
        <v>41</v>
      </c>
      <c r="M55"/>
      <c r="N55"/>
    </row>
    <row r="56" spans="11:14" ht="12.75">
      <c r="K56" t="s">
        <v>42</v>
      </c>
      <c r="L56" s="43">
        <v>30872</v>
      </c>
      <c r="M56"/>
      <c r="N56"/>
    </row>
    <row r="57" spans="11:14" ht="12.75">
      <c r="K57" t="s">
        <v>43</v>
      </c>
      <c r="L57" s="43">
        <v>1875</v>
      </c>
      <c r="M57"/>
      <c r="N57"/>
    </row>
    <row r="58" spans="11:14" ht="12.75">
      <c r="K58" t="s">
        <v>44</v>
      </c>
      <c r="L58" s="43">
        <v>1875</v>
      </c>
      <c r="M58"/>
      <c r="N58"/>
    </row>
    <row r="59" spans="11:13" ht="12.75">
      <c r="K59"/>
      <c r="L59" s="43">
        <f>SUM(L56:L58)</f>
        <v>34622</v>
      </c>
      <c r="M59" s="38">
        <v>0.95</v>
      </c>
    </row>
    <row r="60" spans="11:13" ht="12.75">
      <c r="K60"/>
      <c r="L60" s="44">
        <f>L59*M60/M59</f>
        <v>36444.210526315794</v>
      </c>
      <c r="M60" s="38">
        <v>1</v>
      </c>
    </row>
    <row r="61" spans="11:13" ht="12.75">
      <c r="K61" t="s">
        <v>45</v>
      </c>
      <c r="L61" s="44">
        <f>L60-L59</f>
        <v>1822.2105263157937</v>
      </c>
      <c r="M61"/>
    </row>
    <row r="62" spans="11:14" ht="12.75">
      <c r="K62"/>
      <c r="L62" s="44">
        <f>L60*5%</f>
        <v>1822.2105263157898</v>
      </c>
      <c r="M62"/>
      <c r="N62"/>
    </row>
    <row r="63" spans="11:14" ht="12.75">
      <c r="K63"/>
      <c r="L63" s="43"/>
      <c r="M63"/>
      <c r="N63"/>
    </row>
    <row r="64" spans="11:14" ht="12.75">
      <c r="K64" s="39">
        <v>36444.211</v>
      </c>
      <c r="L64" s="45">
        <v>100</v>
      </c>
      <c r="M64"/>
      <c r="N64"/>
    </row>
    <row r="65" spans="11:14" ht="12.75">
      <c r="K65" s="39">
        <v>30872</v>
      </c>
      <c r="L65" s="43">
        <f>K65*L64/K64</f>
        <v>84.71029870834629</v>
      </c>
      <c r="M65"/>
      <c r="N65"/>
    </row>
    <row r="66" spans="11:14" ht="12.75">
      <c r="K66"/>
      <c r="L66" s="43"/>
      <c r="M66"/>
      <c r="N66"/>
    </row>
    <row r="67" spans="11:14" ht="12.75">
      <c r="K67" s="39">
        <v>36444.211</v>
      </c>
      <c r="L67" s="45">
        <v>100</v>
      </c>
      <c r="M67"/>
      <c r="N67"/>
    </row>
    <row r="68" spans="11:14" ht="12.75">
      <c r="K68" s="39">
        <v>1875</v>
      </c>
      <c r="L68" s="43">
        <f>K68*L67/K67</f>
        <v>5.144850028444846</v>
      </c>
      <c r="M68"/>
      <c r="N68"/>
    </row>
    <row r="69" spans="11:14" ht="12.75">
      <c r="K69"/>
      <c r="L69" s="43"/>
      <c r="M69"/>
      <c r="N69"/>
    </row>
    <row r="70" spans="11:14" ht="12.75">
      <c r="K70"/>
      <c r="L70" s="43">
        <f>L65+L68+L68</f>
        <v>94.99999876523599</v>
      </c>
      <c r="M70"/>
      <c r="N70"/>
    </row>
    <row r="71" spans="8:11" ht="12.75">
      <c r="H71"/>
      <c r="I71"/>
      <c r="J71"/>
      <c r="K71"/>
    </row>
    <row r="72" spans="8:11" ht="12.75">
      <c r="H72"/>
      <c r="I72"/>
      <c r="J72"/>
      <c r="K72"/>
    </row>
  </sheetData>
  <mergeCells count="44">
    <mergeCell ref="M42:N42"/>
    <mergeCell ref="M46:N46"/>
    <mergeCell ref="M47:N47"/>
    <mergeCell ref="R10:R13"/>
    <mergeCell ref="M11:M13"/>
    <mergeCell ref="S10:S13"/>
    <mergeCell ref="T10:T14"/>
    <mergeCell ref="M10:Q10"/>
    <mergeCell ref="N11:Q11"/>
    <mergeCell ref="Q12:Q13"/>
    <mergeCell ref="P12:P13"/>
    <mergeCell ref="A30:G32"/>
    <mergeCell ref="H30:J33"/>
    <mergeCell ref="L30:L35"/>
    <mergeCell ref="M30:S30"/>
    <mergeCell ref="P31:S31"/>
    <mergeCell ref="A33:G33"/>
    <mergeCell ref="M33:P33"/>
    <mergeCell ref="M35:P35"/>
    <mergeCell ref="R33:S33"/>
    <mergeCell ref="R35:S35"/>
    <mergeCell ref="E10:E14"/>
    <mergeCell ref="F10:F14"/>
    <mergeCell ref="G10:G14"/>
    <mergeCell ref="L10:L13"/>
    <mergeCell ref="I10:J11"/>
    <mergeCell ref="A8:S8"/>
    <mergeCell ref="N2:S2"/>
    <mergeCell ref="A4:S4"/>
    <mergeCell ref="A5:S5"/>
    <mergeCell ref="A6:S6"/>
    <mergeCell ref="A7:S7"/>
    <mergeCell ref="A10:A14"/>
    <mergeCell ref="B10:B14"/>
    <mergeCell ref="C11:C14"/>
    <mergeCell ref="D11:D14"/>
    <mergeCell ref="C10:D10"/>
    <mergeCell ref="H34:I34"/>
    <mergeCell ref="H10:H13"/>
    <mergeCell ref="N12:N13"/>
    <mergeCell ref="O12:O13"/>
    <mergeCell ref="I12:I13"/>
    <mergeCell ref="J12:J13"/>
    <mergeCell ref="K10:K13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N3" sqref="N3"/>
    </sheetView>
  </sheetViews>
  <sheetFormatPr defaultColWidth="9.00390625" defaultRowHeight="12.75"/>
  <cols>
    <col min="1" max="1" width="5.125" style="0" customWidth="1"/>
    <col min="2" max="2" width="24.125" style="0" customWidth="1"/>
    <col min="3" max="3" width="19.875" style="0" customWidth="1"/>
    <col min="4" max="4" width="18.00390625" style="58" customWidth="1"/>
    <col min="5" max="5" width="7.00390625" style="0" customWidth="1"/>
    <col min="6" max="6" width="7.375" style="0" customWidth="1"/>
    <col min="7" max="7" width="7.25390625" style="0" customWidth="1"/>
    <col min="8" max="8" width="6.375" style="0" customWidth="1"/>
    <col min="9" max="9" width="7.125" style="0" customWidth="1"/>
    <col min="10" max="10" width="6.125" style="0" customWidth="1"/>
    <col min="11" max="11" width="5.625" style="0" customWidth="1"/>
    <col min="12" max="12" width="9.25390625" style="0" customWidth="1"/>
    <col min="13" max="13" width="8.25390625" style="0" customWidth="1"/>
    <col min="14" max="14" width="10.125" style="0" customWidth="1"/>
  </cols>
  <sheetData>
    <row r="1" ht="12.75">
      <c r="E1" s="57"/>
    </row>
    <row r="2" spans="5:13" ht="12.75">
      <c r="E2" s="57"/>
      <c r="F2" s="57"/>
      <c r="G2" s="57"/>
      <c r="H2" s="2"/>
      <c r="I2" s="2"/>
      <c r="J2" s="3" t="s">
        <v>47</v>
      </c>
      <c r="K2" s="3"/>
      <c r="L2" s="3"/>
      <c r="M2" s="3"/>
    </row>
    <row r="3" spans="5:13" ht="38.25" customHeight="1">
      <c r="E3" s="57"/>
      <c r="F3" s="57"/>
      <c r="G3" s="57"/>
      <c r="H3" s="153" t="s">
        <v>89</v>
      </c>
      <c r="I3" s="153"/>
      <c r="J3" s="153"/>
      <c r="K3" s="153"/>
      <c r="L3" s="153"/>
      <c r="M3" s="153"/>
    </row>
    <row r="4" spans="5:13" ht="12.75">
      <c r="E4" s="57"/>
      <c r="F4" s="57"/>
      <c r="G4" s="57"/>
      <c r="H4" s="57"/>
      <c r="I4" s="57"/>
      <c r="J4" s="57"/>
      <c r="K4" s="57"/>
      <c r="L4" s="57"/>
      <c r="M4" s="57"/>
    </row>
    <row r="5" spans="1:13" ht="18" customHeight="1">
      <c r="A5" s="97"/>
      <c r="B5" s="97"/>
      <c r="C5" s="97"/>
      <c r="D5" s="97"/>
      <c r="E5" s="97"/>
      <c r="H5" s="57"/>
      <c r="I5" s="57"/>
      <c r="J5" s="57"/>
      <c r="K5" s="57"/>
      <c r="L5" s="57"/>
      <c r="M5" s="57"/>
    </row>
    <row r="6" spans="1:12" ht="18" customHeight="1">
      <c r="A6" s="97"/>
      <c r="B6" s="97"/>
      <c r="C6" s="97"/>
      <c r="D6" s="97"/>
      <c r="E6" s="97"/>
      <c r="H6" s="57"/>
      <c r="I6" s="57"/>
      <c r="J6" s="57"/>
      <c r="K6" s="57"/>
      <c r="L6" s="57"/>
    </row>
    <row r="7" spans="1:12" ht="56.25" customHeight="1">
      <c r="A7" s="97"/>
      <c r="B7" s="97"/>
      <c r="C7" s="173" t="s">
        <v>70</v>
      </c>
      <c r="D7" s="173"/>
      <c r="E7" s="173"/>
      <c r="F7" s="173"/>
      <c r="G7" s="173"/>
      <c r="H7" s="173"/>
      <c r="I7" s="173"/>
      <c r="J7" s="173"/>
      <c r="K7" s="173"/>
      <c r="L7" s="173"/>
    </row>
    <row r="8" spans="1:3" ht="12.75">
      <c r="A8" s="98"/>
      <c r="B8" s="98"/>
      <c r="C8" s="98"/>
    </row>
    <row r="9" spans="1:14" s="59" customFormat="1" ht="72" customHeight="1">
      <c r="A9" s="172" t="s">
        <v>65</v>
      </c>
      <c r="B9" s="172" t="s">
        <v>66</v>
      </c>
      <c r="C9" s="172" t="s">
        <v>64</v>
      </c>
      <c r="D9" s="172" t="s">
        <v>37</v>
      </c>
      <c r="E9" s="174" t="s">
        <v>63</v>
      </c>
      <c r="F9" s="175"/>
      <c r="G9" s="175"/>
      <c r="H9" s="175"/>
      <c r="I9" s="176"/>
      <c r="J9" s="172" t="s">
        <v>31</v>
      </c>
      <c r="K9" s="172"/>
      <c r="L9" s="172"/>
      <c r="M9" s="172"/>
      <c r="N9" s="172"/>
    </row>
    <row r="10" spans="1:14" ht="24" customHeight="1">
      <c r="A10" s="172"/>
      <c r="B10" s="172"/>
      <c r="C10" s="172"/>
      <c r="D10" s="172"/>
      <c r="E10" s="130" t="s">
        <v>58</v>
      </c>
      <c r="F10" s="130" t="s">
        <v>59</v>
      </c>
      <c r="G10" s="130" t="s">
        <v>60</v>
      </c>
      <c r="H10" s="130" t="s">
        <v>61</v>
      </c>
      <c r="I10" s="130" t="s">
        <v>4</v>
      </c>
      <c r="J10" s="131" t="s">
        <v>58</v>
      </c>
      <c r="K10" s="131" t="s">
        <v>59</v>
      </c>
      <c r="L10" s="131" t="s">
        <v>60</v>
      </c>
      <c r="M10" s="131" t="s">
        <v>61</v>
      </c>
      <c r="N10" s="131" t="s">
        <v>4</v>
      </c>
    </row>
    <row r="11" spans="1:14" ht="15" customHeight="1">
      <c r="A11" s="172"/>
      <c r="B11" s="172"/>
      <c r="C11" s="132" t="s">
        <v>12</v>
      </c>
      <c r="D11" s="132" t="s">
        <v>38</v>
      </c>
      <c r="E11" s="130" t="s">
        <v>62</v>
      </c>
      <c r="F11" s="130" t="s">
        <v>62</v>
      </c>
      <c r="G11" s="130" t="s">
        <v>62</v>
      </c>
      <c r="H11" s="130" t="s">
        <v>62</v>
      </c>
      <c r="I11" s="130" t="s">
        <v>62</v>
      </c>
      <c r="J11" s="133" t="s">
        <v>34</v>
      </c>
      <c r="K11" s="130" t="s">
        <v>34</v>
      </c>
      <c r="L11" s="130" t="s">
        <v>34</v>
      </c>
      <c r="M11" s="130" t="s">
        <v>34</v>
      </c>
      <c r="N11" s="130" t="s">
        <v>34</v>
      </c>
    </row>
    <row r="12" spans="1:14" ht="12.75">
      <c r="A12" s="134">
        <v>1</v>
      </c>
      <c r="B12" s="132">
        <v>2</v>
      </c>
      <c r="C12" s="135">
        <v>3</v>
      </c>
      <c r="D12" s="132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>
        <v>10</v>
      </c>
      <c r="K12" s="130">
        <v>11</v>
      </c>
      <c r="L12" s="130">
        <v>12</v>
      </c>
      <c r="M12" s="130">
        <v>13</v>
      </c>
      <c r="N12" s="130">
        <v>14</v>
      </c>
    </row>
    <row r="13" spans="1:14" ht="12.75">
      <c r="A13" s="60"/>
      <c r="B13" s="111"/>
      <c r="C13" s="111"/>
      <c r="D13" s="111"/>
      <c r="E13" s="116"/>
      <c r="F13" s="116"/>
      <c r="G13" s="116"/>
      <c r="H13" s="120"/>
      <c r="I13" s="116"/>
      <c r="J13" s="106"/>
      <c r="K13" s="116"/>
      <c r="L13" s="106"/>
      <c r="M13" s="123"/>
      <c r="N13" s="123"/>
    </row>
    <row r="14" spans="1:14" ht="12.75">
      <c r="A14" s="109" t="s">
        <v>67</v>
      </c>
      <c r="B14" s="112" t="s">
        <v>68</v>
      </c>
      <c r="C14" s="112"/>
      <c r="D14" s="112"/>
      <c r="E14" s="117"/>
      <c r="F14" s="117"/>
      <c r="G14" s="117"/>
      <c r="H14" s="121"/>
      <c r="I14" s="117"/>
      <c r="J14" s="107"/>
      <c r="K14" s="117"/>
      <c r="L14" s="107"/>
      <c r="M14" s="124"/>
      <c r="N14" s="124"/>
    </row>
    <row r="15" spans="1:14" ht="12.75">
      <c r="A15" s="109"/>
      <c r="B15" s="112" t="s">
        <v>69</v>
      </c>
      <c r="C15" s="112">
        <v>45111.76</v>
      </c>
      <c r="D15" s="112">
        <v>1891</v>
      </c>
      <c r="E15" s="126">
        <v>0</v>
      </c>
      <c r="F15" s="126">
        <v>0</v>
      </c>
      <c r="G15" s="126">
        <v>13</v>
      </c>
      <c r="H15" s="127">
        <v>0</v>
      </c>
      <c r="I15" s="126">
        <v>13</v>
      </c>
      <c r="J15" s="103">
        <v>0</v>
      </c>
      <c r="K15" s="126">
        <v>0</v>
      </c>
      <c r="L15" s="128">
        <v>31705036</v>
      </c>
      <c r="M15" s="126">
        <v>0</v>
      </c>
      <c r="N15" s="129">
        <v>31705036</v>
      </c>
    </row>
    <row r="16" spans="1:14" ht="12.75">
      <c r="A16" s="110"/>
      <c r="B16" s="113"/>
      <c r="C16" s="114"/>
      <c r="D16" s="115"/>
      <c r="E16" s="118"/>
      <c r="F16" s="119"/>
      <c r="G16" s="119"/>
      <c r="H16" s="122"/>
      <c r="I16" s="119"/>
      <c r="J16" s="108"/>
      <c r="K16" s="119"/>
      <c r="L16" s="108"/>
      <c r="M16" s="125"/>
      <c r="N16" s="125"/>
    </row>
    <row r="17" spans="1:12" ht="12.75">
      <c r="A17" s="93"/>
      <c r="B17" s="99"/>
      <c r="C17" s="102"/>
      <c r="D17" s="99"/>
      <c r="E17" s="100"/>
      <c r="F17" s="100"/>
      <c r="G17" s="100"/>
      <c r="H17" s="100"/>
      <c r="I17" s="100"/>
      <c r="J17" s="100"/>
      <c r="K17" s="100"/>
      <c r="L17" s="100"/>
    </row>
    <row r="18" spans="1:12" ht="12.75">
      <c r="A18" s="92"/>
      <c r="B18" s="99"/>
      <c r="C18" s="99"/>
      <c r="D18" s="99"/>
      <c r="E18" s="100"/>
      <c r="F18" s="100"/>
      <c r="G18" s="100"/>
      <c r="H18" s="100"/>
      <c r="I18" s="100"/>
      <c r="J18" s="100"/>
      <c r="K18" s="100"/>
      <c r="L18" s="100"/>
    </row>
    <row r="19" spans="1:12" ht="12.75">
      <c r="A19" s="92"/>
      <c r="B19" s="99"/>
      <c r="C19" s="103"/>
      <c r="D19" s="103"/>
      <c r="E19" s="104"/>
      <c r="F19" s="100"/>
      <c r="G19" s="100"/>
      <c r="H19" s="100"/>
      <c r="I19" s="100"/>
      <c r="J19" s="100"/>
      <c r="K19" s="100"/>
      <c r="L19" s="100"/>
    </row>
    <row r="20" spans="1:12" ht="12.75">
      <c r="A20" s="93"/>
      <c r="B20" s="99"/>
      <c r="C20" s="99"/>
      <c r="D20" s="99"/>
      <c r="E20" s="100"/>
      <c r="F20" s="100"/>
      <c r="G20" s="100"/>
      <c r="H20" s="100"/>
      <c r="I20" s="100"/>
      <c r="J20" s="100"/>
      <c r="K20" s="100"/>
      <c r="L20" s="100"/>
    </row>
    <row r="21" spans="1:12" ht="12.75">
      <c r="A21" s="93"/>
      <c r="B21" s="99"/>
      <c r="C21" s="99"/>
      <c r="D21" s="99"/>
      <c r="E21" s="100"/>
      <c r="F21" s="100"/>
      <c r="G21" s="100"/>
      <c r="H21" s="100"/>
      <c r="I21" s="100"/>
      <c r="J21" s="100"/>
      <c r="K21" s="100"/>
      <c r="L21" s="100"/>
    </row>
    <row r="22" spans="1:12" ht="12.75">
      <c r="A22" s="93"/>
      <c r="B22" s="99"/>
      <c r="C22" s="105"/>
      <c r="D22" s="99"/>
      <c r="E22" s="100"/>
      <c r="F22" s="100"/>
      <c r="G22" s="100"/>
      <c r="H22" s="100"/>
      <c r="I22" s="100"/>
      <c r="J22" s="100"/>
      <c r="K22" s="100"/>
      <c r="L22" s="100"/>
    </row>
    <row r="23" spans="1:12" ht="12.75">
      <c r="A23" s="91"/>
      <c r="B23" s="99"/>
      <c r="C23" s="99"/>
      <c r="D23" s="99"/>
      <c r="E23" s="100"/>
      <c r="F23" s="100"/>
      <c r="G23" s="100"/>
      <c r="H23" s="100"/>
      <c r="I23" s="100"/>
      <c r="J23" s="100"/>
      <c r="K23" s="100"/>
      <c r="L23" s="100"/>
    </row>
    <row r="24" spans="1:12" ht="12.75">
      <c r="A24" s="91"/>
      <c r="B24" s="99"/>
      <c r="C24" s="105"/>
      <c r="D24" s="101"/>
      <c r="E24" s="100"/>
      <c r="F24" s="100"/>
      <c r="G24" s="100"/>
      <c r="H24" s="100"/>
      <c r="I24" s="100"/>
      <c r="J24" s="100"/>
      <c r="K24" s="100"/>
      <c r="L24" s="100"/>
    </row>
    <row r="25" spans="1:4" ht="12.75">
      <c r="A25" s="91"/>
      <c r="B25" s="88"/>
      <c r="C25" s="94"/>
      <c r="D25" s="90"/>
    </row>
    <row r="26" spans="1:4" ht="12.75">
      <c r="A26" s="92"/>
      <c r="B26" s="88"/>
      <c r="C26" s="94"/>
      <c r="D26" s="88"/>
    </row>
    <row r="27" spans="1:4" ht="12.75">
      <c r="A27" s="92"/>
      <c r="B27" s="95"/>
      <c r="C27" s="88"/>
      <c r="D27" s="88"/>
    </row>
    <row r="28" spans="1:4" ht="12.75">
      <c r="A28" s="92"/>
      <c r="B28" s="88"/>
      <c r="C28" s="88"/>
      <c r="D28" s="88"/>
    </row>
    <row r="29" spans="1:4" ht="12.75">
      <c r="A29" s="91"/>
      <c r="B29" s="88"/>
      <c r="C29" s="96"/>
      <c r="D29" s="88"/>
    </row>
    <row r="30" spans="1:4" ht="12.75">
      <c r="A30" s="89"/>
      <c r="B30" s="89"/>
      <c r="C30" s="89"/>
      <c r="D30" s="88"/>
    </row>
    <row r="31" spans="1:4" ht="12.75">
      <c r="A31" s="89"/>
      <c r="B31" s="89"/>
      <c r="C31" s="89"/>
      <c r="D31" s="88"/>
    </row>
    <row r="32" spans="1:4" ht="12.75">
      <c r="A32" s="89"/>
      <c r="B32" s="89"/>
      <c r="C32" s="89"/>
      <c r="D32" s="88"/>
    </row>
    <row r="33" spans="1:4" ht="12.75">
      <c r="A33" s="89"/>
      <c r="B33" s="89"/>
      <c r="C33" s="89"/>
      <c r="D33" s="88"/>
    </row>
    <row r="34" spans="1:4" ht="12.75">
      <c r="A34" s="89"/>
      <c r="B34" s="89"/>
      <c r="C34" s="89"/>
      <c r="D34" s="88"/>
    </row>
  </sheetData>
  <mergeCells count="8">
    <mergeCell ref="H3:M3"/>
    <mergeCell ref="E9:I9"/>
    <mergeCell ref="D9:D10"/>
    <mergeCell ref="C9:C10"/>
    <mergeCell ref="A9:A11"/>
    <mergeCell ref="B9:B11"/>
    <mergeCell ref="J9:N9"/>
    <mergeCell ref="C7:L7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Коля</cp:lastModifiedBy>
  <cp:lastPrinted>2012-03-23T12:28:14Z</cp:lastPrinted>
  <dcterms:created xsi:type="dcterms:W3CDTF">2008-08-22T11:25:49Z</dcterms:created>
  <dcterms:modified xsi:type="dcterms:W3CDTF">2017-08-23T10:57:38Z</dcterms:modified>
  <cp:category/>
  <cp:version/>
  <cp:contentType/>
  <cp:contentStatus/>
</cp:coreProperties>
</file>